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35" windowWidth="20730" windowHeight="9780"/>
  </bookViews>
  <sheets>
    <sheet name="1215123910-customers" sheetId="1" r:id="rId1"/>
  </sheets>
  <calcPr calcId="144525" refMode="R1C1"/>
</workbook>
</file>

<file path=xl/calcChain.xml><?xml version="1.0" encoding="utf-8"?>
<calcChain xmlns="http://schemas.openxmlformats.org/spreadsheetml/2006/main">
  <c r="A2" i="1" l="1"/>
  <c r="B2" i="1"/>
  <c r="C2" i="1"/>
  <c r="E2" i="1"/>
  <c r="F2" i="1"/>
  <c r="I2" i="1"/>
  <c r="A3" i="1"/>
  <c r="B3" i="1"/>
  <c r="C3" i="1"/>
  <c r="E3" i="1"/>
  <c r="F3" i="1"/>
  <c r="I3" i="1"/>
  <c r="A4" i="1"/>
  <c r="B4" i="1"/>
  <c r="C4" i="1"/>
  <c r="E4" i="1"/>
  <c r="F4" i="1"/>
  <c r="I4" i="1"/>
  <c r="A5" i="1"/>
  <c r="B5" i="1"/>
  <c r="C5" i="1"/>
  <c r="E5" i="1"/>
  <c r="F5" i="1"/>
  <c r="I5" i="1"/>
  <c r="A6" i="1"/>
  <c r="B6" i="1"/>
  <c r="C6" i="1"/>
  <c r="E6" i="1"/>
  <c r="F6" i="1"/>
  <c r="I6" i="1"/>
  <c r="A7" i="1"/>
  <c r="B7" i="1"/>
  <c r="C7" i="1"/>
  <c r="E7" i="1"/>
  <c r="F7" i="1"/>
  <c r="I7" i="1"/>
  <c r="A8" i="1"/>
  <c r="B8" i="1"/>
  <c r="C8" i="1"/>
  <c r="E8" i="1"/>
  <c r="F8" i="1"/>
  <c r="I8" i="1"/>
  <c r="A9" i="1"/>
  <c r="B9" i="1"/>
  <c r="C9" i="1"/>
  <c r="E9" i="1"/>
  <c r="F9" i="1"/>
  <c r="I9" i="1"/>
  <c r="A10" i="1"/>
  <c r="B10" i="1"/>
  <c r="C10" i="1"/>
  <c r="E10" i="1"/>
  <c r="F10" i="1"/>
  <c r="I10" i="1"/>
  <c r="A11" i="1"/>
  <c r="B11" i="1"/>
  <c r="C11" i="1"/>
  <c r="E11" i="1"/>
  <c r="F11" i="1"/>
  <c r="I11" i="1"/>
  <c r="A12" i="1"/>
  <c r="B12" i="1"/>
  <c r="C12" i="1"/>
  <c r="E12" i="1"/>
  <c r="F12" i="1"/>
  <c r="I12" i="1"/>
  <c r="A13" i="1"/>
  <c r="B13" i="1"/>
  <c r="C13" i="1"/>
  <c r="E13" i="1"/>
  <c r="F13" i="1"/>
  <c r="I13" i="1"/>
  <c r="A14" i="1"/>
  <c r="B14" i="1"/>
  <c r="C14" i="1"/>
  <c r="E14" i="1"/>
  <c r="F14" i="1"/>
  <c r="I14" i="1"/>
  <c r="A15" i="1"/>
  <c r="B15" i="1"/>
  <c r="C15" i="1"/>
  <c r="E15" i="1"/>
  <c r="F15" i="1"/>
  <c r="I15" i="1"/>
  <c r="A16" i="1"/>
  <c r="B16" i="1"/>
  <c r="C16" i="1"/>
  <c r="E16" i="1"/>
  <c r="F16" i="1"/>
  <c r="I16" i="1"/>
  <c r="A17" i="1"/>
  <c r="B17" i="1"/>
  <c r="C17" i="1"/>
  <c r="E17" i="1"/>
  <c r="F17" i="1"/>
  <c r="I17" i="1"/>
  <c r="A18" i="1"/>
  <c r="B18" i="1"/>
  <c r="C18" i="1"/>
  <c r="E18" i="1"/>
  <c r="F18" i="1"/>
  <c r="I18" i="1"/>
  <c r="A19" i="1"/>
  <c r="B19" i="1"/>
  <c r="C19" i="1"/>
  <c r="E19" i="1"/>
  <c r="F19" i="1"/>
  <c r="I19" i="1"/>
  <c r="A20" i="1"/>
  <c r="B20" i="1"/>
  <c r="C20" i="1"/>
  <c r="E20" i="1"/>
  <c r="F20" i="1"/>
  <c r="I20" i="1"/>
  <c r="A21" i="1"/>
  <c r="B21" i="1"/>
  <c r="C21" i="1"/>
  <c r="E21" i="1"/>
  <c r="F21" i="1"/>
  <c r="I21" i="1"/>
  <c r="A22" i="1"/>
  <c r="B22" i="1"/>
  <c r="C22" i="1"/>
  <c r="E22" i="1"/>
  <c r="F22" i="1"/>
  <c r="I22" i="1"/>
  <c r="A23" i="1"/>
  <c r="B23" i="1"/>
  <c r="C23" i="1"/>
  <c r="E23" i="1"/>
  <c r="F23" i="1"/>
  <c r="I23" i="1"/>
  <c r="A24" i="1"/>
  <c r="B24" i="1"/>
  <c r="C24" i="1"/>
  <c r="E24" i="1"/>
  <c r="F24" i="1"/>
  <c r="I24" i="1"/>
  <c r="A25" i="1"/>
  <c r="B25" i="1"/>
  <c r="C25" i="1"/>
  <c r="E25" i="1"/>
  <c r="F25" i="1"/>
  <c r="I25" i="1"/>
  <c r="A26" i="1"/>
  <c r="B26" i="1"/>
  <c r="C26" i="1"/>
  <c r="E26" i="1"/>
  <c r="F26" i="1"/>
  <c r="I26" i="1"/>
  <c r="A27" i="1"/>
  <c r="B27" i="1"/>
  <c r="C27" i="1"/>
  <c r="E27" i="1"/>
  <c r="F27" i="1"/>
  <c r="I27" i="1"/>
  <c r="A28" i="1"/>
  <c r="B28" i="1"/>
  <c r="C28" i="1"/>
  <c r="E28" i="1"/>
  <c r="F28" i="1"/>
  <c r="I28" i="1"/>
  <c r="A29" i="1"/>
  <c r="B29" i="1"/>
  <c r="C29" i="1"/>
  <c r="E29" i="1"/>
  <c r="F29" i="1"/>
  <c r="I29" i="1"/>
  <c r="A30" i="1"/>
  <c r="B30" i="1"/>
  <c r="C30" i="1"/>
  <c r="E30" i="1"/>
  <c r="F30" i="1"/>
  <c r="I30" i="1"/>
  <c r="A31" i="1"/>
  <c r="B31" i="1"/>
  <c r="C31" i="1"/>
  <c r="E31" i="1"/>
  <c r="F31" i="1"/>
  <c r="I31" i="1"/>
  <c r="A32" i="1"/>
  <c r="B32" i="1"/>
  <c r="C32" i="1"/>
  <c r="E32" i="1"/>
  <c r="F32" i="1"/>
  <c r="I32" i="1"/>
  <c r="A33" i="1"/>
  <c r="B33" i="1"/>
  <c r="C33" i="1"/>
  <c r="E33" i="1"/>
  <c r="F33" i="1"/>
  <c r="I33" i="1"/>
  <c r="A34" i="1"/>
  <c r="B34" i="1"/>
  <c r="C34" i="1"/>
  <c r="E34" i="1"/>
  <c r="F34" i="1"/>
  <c r="I34" i="1"/>
  <c r="A35" i="1"/>
  <c r="B35" i="1"/>
  <c r="C35" i="1"/>
  <c r="E35" i="1"/>
  <c r="F35" i="1"/>
  <c r="I35" i="1"/>
  <c r="A36" i="1"/>
  <c r="B36" i="1"/>
  <c r="C36" i="1"/>
  <c r="E36" i="1"/>
  <c r="F36" i="1"/>
  <c r="I36" i="1"/>
  <c r="A37" i="1"/>
  <c r="B37" i="1"/>
  <c r="C37" i="1"/>
  <c r="E37" i="1"/>
  <c r="F37" i="1"/>
  <c r="I37" i="1"/>
  <c r="A38" i="1"/>
  <c r="B38" i="1"/>
  <c r="C38" i="1"/>
  <c r="E38" i="1"/>
  <c r="F38" i="1"/>
  <c r="I38" i="1"/>
  <c r="A39" i="1"/>
  <c r="B39" i="1"/>
  <c r="C39" i="1"/>
  <c r="E39" i="1"/>
  <c r="F39" i="1"/>
  <c r="I39" i="1"/>
  <c r="A40" i="1"/>
  <c r="B40" i="1"/>
  <c r="C40" i="1"/>
  <c r="E40" i="1"/>
  <c r="F40" i="1"/>
  <c r="I40" i="1"/>
  <c r="A41" i="1"/>
  <c r="B41" i="1"/>
  <c r="C41" i="1"/>
  <c r="E41" i="1"/>
  <c r="F41" i="1"/>
  <c r="I41" i="1"/>
  <c r="A42" i="1"/>
  <c r="B42" i="1"/>
  <c r="C42" i="1"/>
  <c r="E42" i="1"/>
  <c r="F42" i="1"/>
  <c r="I42" i="1"/>
  <c r="A43" i="1"/>
  <c r="B43" i="1"/>
  <c r="C43" i="1"/>
  <c r="E43" i="1"/>
  <c r="F43" i="1"/>
  <c r="I43" i="1"/>
  <c r="A44" i="1"/>
  <c r="B44" i="1"/>
  <c r="C44" i="1"/>
  <c r="E44" i="1"/>
  <c r="F44" i="1"/>
  <c r="I44" i="1"/>
  <c r="A45" i="1"/>
  <c r="B45" i="1"/>
  <c r="C45" i="1"/>
  <c r="E45" i="1"/>
  <c r="F45" i="1"/>
  <c r="I45" i="1"/>
  <c r="A46" i="1"/>
  <c r="B46" i="1"/>
  <c r="C46" i="1"/>
  <c r="E46" i="1"/>
  <c r="F46" i="1"/>
  <c r="I46" i="1"/>
  <c r="A47" i="1"/>
  <c r="B47" i="1"/>
  <c r="C47" i="1"/>
  <c r="E47" i="1"/>
  <c r="F47" i="1"/>
  <c r="I47" i="1"/>
  <c r="A48" i="1"/>
  <c r="B48" i="1"/>
  <c r="C48" i="1"/>
  <c r="E48" i="1"/>
  <c r="F48" i="1"/>
  <c r="I48" i="1"/>
  <c r="A49" i="1"/>
  <c r="B49" i="1"/>
  <c r="C49" i="1"/>
  <c r="E49" i="1"/>
  <c r="F49" i="1"/>
  <c r="I49" i="1"/>
  <c r="A50" i="1"/>
  <c r="B50" i="1"/>
  <c r="C50" i="1"/>
  <c r="E50" i="1"/>
  <c r="F50" i="1"/>
  <c r="I50" i="1"/>
  <c r="A51" i="1"/>
  <c r="B51" i="1"/>
  <c r="C51" i="1"/>
  <c r="E51" i="1"/>
  <c r="F51" i="1"/>
  <c r="I51" i="1"/>
  <c r="A52" i="1"/>
  <c r="B52" i="1"/>
  <c r="C52" i="1"/>
  <c r="E52" i="1"/>
  <c r="F52" i="1"/>
  <c r="I52" i="1"/>
  <c r="A53" i="1"/>
  <c r="B53" i="1"/>
  <c r="C53" i="1"/>
  <c r="E53" i="1"/>
  <c r="F53" i="1"/>
  <c r="I53" i="1"/>
  <c r="A54" i="1"/>
  <c r="B54" i="1"/>
  <c r="C54" i="1"/>
  <c r="E54" i="1"/>
  <c r="F54" i="1"/>
  <c r="I54" i="1"/>
  <c r="A55" i="1"/>
  <c r="B55" i="1"/>
  <c r="C55" i="1"/>
  <c r="E55" i="1"/>
  <c r="F55" i="1"/>
  <c r="I55" i="1"/>
  <c r="A56" i="1"/>
  <c r="B56" i="1"/>
  <c r="C56" i="1"/>
  <c r="E56" i="1"/>
  <c r="F56" i="1"/>
  <c r="I56" i="1"/>
</calcChain>
</file>

<file path=xl/sharedStrings.xml><?xml version="1.0" encoding="utf-8"?>
<sst xmlns="http://schemas.openxmlformats.org/spreadsheetml/2006/main" count="344" uniqueCount="82">
  <si>
    <t>№</t>
  </si>
  <si>
    <t>ИНН заказчика</t>
  </si>
  <si>
    <t>КПП заказчика</t>
  </si>
  <si>
    <t>Заказчик</t>
  </si>
  <si>
    <t>ИНН поставщика</t>
  </si>
  <si>
    <t>КПП поставщика</t>
  </si>
  <si>
    <t>Поставщик</t>
  </si>
  <si>
    <t>Предмет контракта</t>
  </si>
  <si>
    <t>Цена</t>
  </si>
  <si>
    <t>Валюта</t>
  </si>
  <si>
    <t>Дата</t>
  </si>
  <si>
    <t>Срок исполнения</t>
  </si>
  <si>
    <t>Статус контракта</t>
  </si>
  <si>
    <t>ФЗ</t>
  </si>
  <si>
    <t>администрация городского округа город Выкса Нижегородской области</t>
  </si>
  <si>
    <t>Общество с ограниченной ответственностью Стройотделка</t>
  </si>
  <si>
    <t>ЭА-261-2013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городского округа город Выкса</t>
  </si>
  <si>
    <t>RUB</t>
  </si>
  <si>
    <t>Исполнение</t>
  </si>
  <si>
    <t>94-ФЗ</t>
  </si>
  <si>
    <t>ЭА-260-2013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городского округа город Выкса</t>
  </si>
  <si>
    <t>ЭА-259-2013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городского округа город Выкса</t>
  </si>
  <si>
    <t>ЭА-258-2013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городского округа город Выкса</t>
  </si>
  <si>
    <t>ЭА-257-2013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городского округа город Выкса</t>
  </si>
  <si>
    <t>ЭА-256-2013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городского округа город Выкса</t>
  </si>
  <si>
    <t>ЭА-255-2013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городского округа город Выкса</t>
  </si>
  <si>
    <t>ЭА-254-2013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городского округа город Выкса</t>
  </si>
  <si>
    <t>ЭА-253-2013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городского округа город Выкса</t>
  </si>
  <si>
    <t>ЭА-252-2013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округа город Выкса</t>
  </si>
  <si>
    <t>ЭА-251-2013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округа город Выкса</t>
  </si>
  <si>
    <t>ЭА-248-2013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городского округа город Выкса</t>
  </si>
  <si>
    <t>ЭА-247-2013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городского округа город Выкса</t>
  </si>
  <si>
    <t>ЭА-246-2013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городского округа город Выкса</t>
  </si>
  <si>
    <t>ЭА-245-2013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городского округа город Выкса</t>
  </si>
  <si>
    <t>ЭА-244-2013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городского округа город Выкса</t>
  </si>
  <si>
    <t>ЭА-243-2013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округа город Выкса</t>
  </si>
  <si>
    <t>ЭА-242-2013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округа город Выкса</t>
  </si>
  <si>
    <t>ЭА-241-2013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округа город Выкса</t>
  </si>
  <si>
    <t>ЭА-240-2013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округа город Выкса</t>
  </si>
  <si>
    <t>ЭА-239-2013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округа город Выкса</t>
  </si>
  <si>
    <t>ЭА-238-2013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округа город Выкса</t>
  </si>
  <si>
    <t>ЭА-237-2013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округа город Выкса</t>
  </si>
  <si>
    <t>Администрация Кузнецовского сельсовета Чкаловского муниципального района Нижегородской области</t>
  </si>
  <si>
    <t>" Стройотделка"</t>
  </si>
  <si>
    <t>Приобретение в муниципальную собственность Кузнецовского сельсовета Чкаловского муниципального района Нижегородской области жилого помещения (квартиры), расположенной в черте города Чкаловска Чкаловского муниципального района Нижегородской области,  для последующего предоставления на основании договора социального найма гражданам, переселяемым из аварийного жилищного фонда Кузнецовского сельсовета Чкаловского муниципального района Нижегородской области.</t>
  </si>
  <si>
    <t>"Стройотделка"</t>
  </si>
  <si>
    <t>администрация города Чкаловска Чкаловского района Нижегородской области</t>
  </si>
  <si>
    <t>Приобретение  17 (семнадцати) жилых помещений для переселения граждан города Чкаловска из аварийного жилищного фонда</t>
  </si>
  <si>
    <t>Приобретение 14 (четырнадцати) жилых помещений для переселения граждан города Чкаловска из аварийного жилищного фонда</t>
  </si>
  <si>
    <t>ЭА-156-2013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округа город Выкса</t>
  </si>
  <si>
    <t>Исполнение завершено</t>
  </si>
  <si>
    <t>ЭА-154-2013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округа город Выкса</t>
  </si>
  <si>
    <t>ЭА-155-2013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округа город Выкса</t>
  </si>
  <si>
    <t>ЭА-157-2013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округа город Выкса</t>
  </si>
  <si>
    <t>ЭА-159-2013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округа город Выкса</t>
  </si>
  <si>
    <t>ЭА-158-2013 Приобретение в муниципальную собственность квартир в городском округе город Выкса Нижегородской области для переселения граждан из аварийного жилищного фонда округа город Выкса</t>
  </si>
  <si>
    <t>ЭА-224-2012 Приобретение жилых помещений (квартир) в  муниципальную собственность для формирования специализированного жилищного фонда  городского округа город Выкса</t>
  </si>
  <si>
    <t>ЭА-200-2012 Приобретение жилых помещений (квартир) в городском округе город Выкса в муниципальную собственность для переселения граждан из аварийного жилищного фонда</t>
  </si>
  <si>
    <t>Главное управление Министерства внутренних дел Российской Федерации по Нижегородской области</t>
  </si>
  <si>
    <t>Стройотделка</t>
  </si>
  <si>
    <t>Покупка жилого помещения в п. Шиморское Выксунского района Нижегородской области.</t>
  </si>
  <si>
    <t>Государственное бюджетное учреждение здравоохранения Нижегородской области "Выксунская центральная районная больница"</t>
  </si>
  <si>
    <t>Зкц-072-2012 Выполнение работ по капитальному ремонту кухни офтальмологического отделения</t>
  </si>
  <si>
    <t>ООО "Стройотделка"</t>
  </si>
  <si>
    <t>Выполнение работ по капитальному ремонту Дружбинского ФАП под ОВОП</t>
  </si>
  <si>
    <t>ЭА-143-2011 Приобретение жилых помещений в муниципальную собственность для последующего предоставления по договорам социального найма по программе переселения граждан из аварийного жилищного фонда</t>
  </si>
  <si>
    <t>Администрация рабочего поселка Шиморское Выксунского района Нижегородской области</t>
  </si>
  <si>
    <t>ЭА-123-2011 Приобретение жилых помещений (квартир) в муниципальную собственность для переселения граждан из аварийного жилищного фонда</t>
  </si>
  <si>
    <t>Администрация города Выкса Выксунского муниципального района Нижегородской области</t>
  </si>
  <si>
    <t>Открытый аукцион в электронной форме на приобретение в муниципальную собственность квартир в городе Выкса Выксунского муниципального  района Нижегородской области для переселения граждан из аварийного жилищного фонда города Выкса.</t>
  </si>
  <si>
    <t>ЭА-109-2011 Приобретение жилых помещений в муниципальную собственность для последующего предоставления по договорам социального найма по программе переселения граждан из аварийного жилищного фонда</t>
  </si>
  <si>
    <t>министерство социальной политики Нижегородской области</t>
  </si>
  <si>
    <t>3115ЭА-1-11.Открытый аукцион в электронной форме на право заключить государственный контракт на приобретение в государственную собственность одного жилого помещения (квартиры), расположенного в черте города Выкса Нижегородской области, для предоставления ребенку-сироте не имеющего закрепленного жилого помещения (Порхачеву Д.Б.)</t>
  </si>
  <si>
    <t>Муниципальное учреждение здравоохранения "Выксунская центральная районная больница"</t>
  </si>
  <si>
    <t>4540000: Услуги по завершению строительства</t>
  </si>
  <si>
    <t>7010000: Услуги, связанные с недвижимым имуществом, включая собственное или арендуемое</t>
  </si>
  <si>
    <t>Исполнение прекращено</t>
  </si>
  <si>
    <t>Открытый аукцион в электронной форме на право заключить муниципальный контракт на приобретение жилых помещений в многоквартирном(-ых) доме(-ах) для переселения граждан города Выкса Выксунского муниципального района Нижегородской области из аварийного жилищного фонда</t>
  </si>
  <si>
    <t>Услуги по завершению строительства</t>
  </si>
  <si>
    <t>Открытый аукцион в электронной форме на право заключить государственный контракт на приобретение в государственную собственность квартир в Выксунском районе Нижегородской области для предоставления их детям-сиротам, детям, оставшимся без попечения родителей, а также детям, находящимся под опекой (попечительством), не имеющим закрепленного жилого помещения (рег. № торгов 126ЭА-2-11)</t>
  </si>
  <si>
    <t>Открытый аукцион в электронной форме на право заключить государственный контракт на приобретение в государственную собственность квартир в Выксунском районе Нижегородской области для предоставления их детям-сиротам, детям, оставшимся без попечения родителей, а также детям, находящимся под опекой (попечительством), не имеющим закрепленного жилого помещения (рег. № торгов 125ЭА-2-11)</t>
  </si>
  <si>
    <t>Запрос котировок цен на право заключения муниципального контракта на оказание услуг по техническому надзору за строительством объекта "Автостанция на 100 посадочных мест"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</si>
</sst>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vertical="top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top" wrapText="1"/>
    </xf>
    <xf numFmtId="14" fontId="18" fillId="0" borderId="10" xfId="0" applyNumberFormat="1" applyFont="1" applyBorder="1" applyAlignment="1">
      <alignment horizontal="center" vertical="top" wrapText="1"/>
    </xf>
    <xf numFmtId="17" fontId="18" fillId="0" borderId="10" xfId="0" applyNumberFormat="1" applyFont="1" applyBorder="1" applyAlignment="1">
      <alignment horizontal="center" vertical="top" wrapText="1"/>
    </xf>
    <xf numFmtId="0" fontId="18" fillId="0" borderId="10" xfId="0" applyNumberFormat="1" applyFont="1" applyBorder="1" applyAlignment="1">
      <alignment horizontal="center" vertical="top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topLeftCell="C1" workbookViewId="0">
      <selection activeCell="C1" sqref="C1:N56"/>
    </sheetView>
  </sheetViews>
  <sheetFormatPr defaultRowHeight="15" x14ac:dyDescent="0.25"/>
  <cols>
    <col min="1" max="1" width="28.85546875" customWidth="1"/>
    <col min="2" max="2" width="20.7109375" customWidth="1"/>
    <col min="3" max="3" width="13.7109375" customWidth="1"/>
    <col min="4" max="4" width="34.7109375" customWidth="1"/>
    <col min="5" max="6" width="11.42578125" customWidth="1"/>
    <col min="7" max="7" width="10.7109375" customWidth="1"/>
    <col min="8" max="8" width="23.7109375" customWidth="1"/>
    <col min="10" max="10" width="7.7109375" customWidth="1"/>
    <col min="11" max="11" width="11" customWidth="1"/>
  </cols>
  <sheetData>
    <row r="1" spans="1:16" ht="36" x14ac:dyDescent="0.25">
      <c r="A1" t="s">
        <v>0</v>
      </c>
      <c r="B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P1" s="1"/>
    </row>
    <row r="2" spans="1:16" ht="120" x14ac:dyDescent="0.25">
      <c r="A2" t="str">
        <f>"0132300008014000031"</f>
        <v>0132300008014000031</v>
      </c>
      <c r="B2" t="str">
        <f t="shared" ref="B2:B24" si="0">"5247051127"</f>
        <v>5247051127</v>
      </c>
      <c r="C2" s="3" t="str">
        <f t="shared" ref="C2:C24" si="1">"524701001"</f>
        <v>524701001</v>
      </c>
      <c r="D2" s="3" t="s">
        <v>14</v>
      </c>
      <c r="E2" s="3" t="str">
        <f t="shared" ref="E2:E33" si="2">"1215123910"</f>
        <v>1215123910</v>
      </c>
      <c r="F2" s="3" t="str">
        <f t="shared" ref="F2:F33" si="3">"526001001"</f>
        <v>526001001</v>
      </c>
      <c r="G2" s="3" t="s">
        <v>15</v>
      </c>
      <c r="H2" s="3" t="s">
        <v>16</v>
      </c>
      <c r="I2" s="3">
        <f>176460000/100</f>
        <v>1764600</v>
      </c>
      <c r="J2" s="3" t="s">
        <v>17</v>
      </c>
      <c r="K2" s="4">
        <v>41655</v>
      </c>
      <c r="L2" s="5">
        <v>41852</v>
      </c>
      <c r="M2" s="3" t="s">
        <v>18</v>
      </c>
      <c r="N2" s="3" t="s">
        <v>19</v>
      </c>
    </row>
    <row r="3" spans="1:16" ht="120" x14ac:dyDescent="0.25">
      <c r="A3" t="str">
        <f>"0132300008014000030"</f>
        <v>0132300008014000030</v>
      </c>
      <c r="B3" t="str">
        <f t="shared" si="0"/>
        <v>5247051127</v>
      </c>
      <c r="C3" s="3" t="str">
        <f t="shared" si="1"/>
        <v>524701001</v>
      </c>
      <c r="D3" s="3" t="s">
        <v>14</v>
      </c>
      <c r="E3" s="3" t="str">
        <f t="shared" si="2"/>
        <v>1215123910</v>
      </c>
      <c r="F3" s="3" t="str">
        <f t="shared" si="3"/>
        <v>526001001</v>
      </c>
      <c r="G3" s="3" t="s">
        <v>15</v>
      </c>
      <c r="H3" s="3" t="s">
        <v>20</v>
      </c>
      <c r="I3" s="3">
        <f>174384000/100</f>
        <v>1743840</v>
      </c>
      <c r="J3" s="3" t="s">
        <v>17</v>
      </c>
      <c r="K3" s="4">
        <v>41655</v>
      </c>
      <c r="L3" s="5">
        <v>41852</v>
      </c>
      <c r="M3" s="3" t="s">
        <v>18</v>
      </c>
      <c r="N3" s="3" t="s">
        <v>19</v>
      </c>
    </row>
    <row r="4" spans="1:16" ht="120" x14ac:dyDescent="0.25">
      <c r="A4" t="str">
        <f>"0132300008014000029"</f>
        <v>0132300008014000029</v>
      </c>
      <c r="B4" t="str">
        <f t="shared" si="0"/>
        <v>5247051127</v>
      </c>
      <c r="C4" s="3" t="str">
        <f t="shared" si="1"/>
        <v>524701001</v>
      </c>
      <c r="D4" s="3" t="s">
        <v>14</v>
      </c>
      <c r="E4" s="3" t="str">
        <f t="shared" si="2"/>
        <v>1215123910</v>
      </c>
      <c r="F4" s="3" t="str">
        <f t="shared" si="3"/>
        <v>526001001</v>
      </c>
      <c r="G4" s="3" t="s">
        <v>15</v>
      </c>
      <c r="H4" s="3" t="s">
        <v>21</v>
      </c>
      <c r="I4" s="3">
        <f>174730000/100</f>
        <v>1747300</v>
      </c>
      <c r="J4" s="3" t="s">
        <v>17</v>
      </c>
      <c r="K4" s="4">
        <v>41655</v>
      </c>
      <c r="L4" s="5">
        <v>41852</v>
      </c>
      <c r="M4" s="3" t="s">
        <v>18</v>
      </c>
      <c r="N4" s="3" t="s">
        <v>19</v>
      </c>
    </row>
    <row r="5" spans="1:16" ht="120" x14ac:dyDescent="0.25">
      <c r="A5" t="str">
        <f>"0132300008014000028"</f>
        <v>0132300008014000028</v>
      </c>
      <c r="B5" t="str">
        <f t="shared" si="0"/>
        <v>5247051127</v>
      </c>
      <c r="C5" s="3" t="str">
        <f t="shared" si="1"/>
        <v>524701001</v>
      </c>
      <c r="D5" s="3" t="s">
        <v>14</v>
      </c>
      <c r="E5" s="3" t="str">
        <f t="shared" si="2"/>
        <v>1215123910</v>
      </c>
      <c r="F5" s="3" t="str">
        <f t="shared" si="3"/>
        <v>526001001</v>
      </c>
      <c r="G5" s="3" t="s">
        <v>15</v>
      </c>
      <c r="H5" s="3" t="s">
        <v>22</v>
      </c>
      <c r="I5" s="3">
        <f>121792000/100</f>
        <v>1217920</v>
      </c>
      <c r="J5" s="3" t="s">
        <v>17</v>
      </c>
      <c r="K5" s="4">
        <v>41655</v>
      </c>
      <c r="L5" s="5">
        <v>41852</v>
      </c>
      <c r="M5" s="3" t="s">
        <v>18</v>
      </c>
      <c r="N5" s="3" t="s">
        <v>19</v>
      </c>
    </row>
    <row r="6" spans="1:16" ht="120" x14ac:dyDescent="0.25">
      <c r="A6" t="str">
        <f>"0132300008014000027"</f>
        <v>0132300008014000027</v>
      </c>
      <c r="B6" t="str">
        <f t="shared" si="0"/>
        <v>5247051127</v>
      </c>
      <c r="C6" s="3" t="str">
        <f t="shared" si="1"/>
        <v>524701001</v>
      </c>
      <c r="D6" s="3" t="s">
        <v>14</v>
      </c>
      <c r="E6" s="3" t="str">
        <f t="shared" si="2"/>
        <v>1215123910</v>
      </c>
      <c r="F6" s="3" t="str">
        <f t="shared" si="3"/>
        <v>526001001</v>
      </c>
      <c r="G6" s="3" t="s">
        <v>15</v>
      </c>
      <c r="H6" s="3" t="s">
        <v>23</v>
      </c>
      <c r="I6" s="3">
        <f>121792000/100</f>
        <v>1217920</v>
      </c>
      <c r="J6" s="3" t="s">
        <v>17</v>
      </c>
      <c r="K6" s="4">
        <v>41655</v>
      </c>
      <c r="L6" s="5">
        <v>41852</v>
      </c>
      <c r="M6" s="3" t="s">
        <v>18</v>
      </c>
      <c r="N6" s="3" t="s">
        <v>19</v>
      </c>
    </row>
    <row r="7" spans="1:16" ht="120" x14ac:dyDescent="0.25">
      <c r="A7" t="str">
        <f>"0132300008014000026"</f>
        <v>0132300008014000026</v>
      </c>
      <c r="B7" t="str">
        <f t="shared" si="0"/>
        <v>5247051127</v>
      </c>
      <c r="C7" s="3" t="str">
        <f t="shared" si="1"/>
        <v>524701001</v>
      </c>
      <c r="D7" s="3" t="s">
        <v>14</v>
      </c>
      <c r="E7" s="3" t="str">
        <f t="shared" si="2"/>
        <v>1215123910</v>
      </c>
      <c r="F7" s="3" t="str">
        <f t="shared" si="3"/>
        <v>526001001</v>
      </c>
      <c r="G7" s="3" t="s">
        <v>15</v>
      </c>
      <c r="H7" s="3" t="s">
        <v>24</v>
      </c>
      <c r="I7" s="3">
        <f>174384000/100</f>
        <v>1743840</v>
      </c>
      <c r="J7" s="3" t="s">
        <v>17</v>
      </c>
      <c r="K7" s="4">
        <v>41655</v>
      </c>
      <c r="L7" s="5">
        <v>41852</v>
      </c>
      <c r="M7" s="3" t="s">
        <v>18</v>
      </c>
      <c r="N7" s="3" t="s">
        <v>19</v>
      </c>
    </row>
    <row r="8" spans="1:16" ht="120" x14ac:dyDescent="0.25">
      <c r="A8" t="str">
        <f>"0132300008014000025"</f>
        <v>0132300008014000025</v>
      </c>
      <c r="B8" t="str">
        <f t="shared" si="0"/>
        <v>5247051127</v>
      </c>
      <c r="C8" s="3" t="str">
        <f t="shared" si="1"/>
        <v>524701001</v>
      </c>
      <c r="D8" s="3" t="s">
        <v>14</v>
      </c>
      <c r="E8" s="3" t="str">
        <f t="shared" si="2"/>
        <v>1215123910</v>
      </c>
      <c r="F8" s="3" t="str">
        <f t="shared" si="3"/>
        <v>526001001</v>
      </c>
      <c r="G8" s="3" t="s">
        <v>15</v>
      </c>
      <c r="H8" s="3" t="s">
        <v>25</v>
      </c>
      <c r="I8" s="3">
        <f>181304000/100</f>
        <v>1813040</v>
      </c>
      <c r="J8" s="3" t="s">
        <v>17</v>
      </c>
      <c r="K8" s="4">
        <v>41655</v>
      </c>
      <c r="L8" s="5">
        <v>41852</v>
      </c>
      <c r="M8" s="3" t="s">
        <v>18</v>
      </c>
      <c r="N8" s="3" t="s">
        <v>19</v>
      </c>
    </row>
    <row r="9" spans="1:16" ht="120" x14ac:dyDescent="0.25">
      <c r="A9" t="str">
        <f>"0132300008014000024"</f>
        <v>0132300008014000024</v>
      </c>
      <c r="B9" t="str">
        <f t="shared" si="0"/>
        <v>5247051127</v>
      </c>
      <c r="C9" s="3" t="str">
        <f t="shared" si="1"/>
        <v>524701001</v>
      </c>
      <c r="D9" s="3" t="s">
        <v>14</v>
      </c>
      <c r="E9" s="3" t="str">
        <f t="shared" si="2"/>
        <v>1215123910</v>
      </c>
      <c r="F9" s="3" t="str">
        <f t="shared" si="3"/>
        <v>526001001</v>
      </c>
      <c r="G9" s="3" t="s">
        <v>15</v>
      </c>
      <c r="H9" s="3" t="s">
        <v>26</v>
      </c>
      <c r="I9" s="3">
        <f>174730000/100</f>
        <v>1747300</v>
      </c>
      <c r="J9" s="3" t="s">
        <v>17</v>
      </c>
      <c r="K9" s="4">
        <v>41655</v>
      </c>
      <c r="L9" s="5">
        <v>41852</v>
      </c>
      <c r="M9" s="3" t="s">
        <v>18</v>
      </c>
      <c r="N9" s="3" t="s">
        <v>19</v>
      </c>
    </row>
    <row r="10" spans="1:16" ht="120" x14ac:dyDescent="0.25">
      <c r="A10" t="str">
        <f>"0132300008014000023"</f>
        <v>0132300008014000023</v>
      </c>
      <c r="B10" t="str">
        <f t="shared" si="0"/>
        <v>5247051127</v>
      </c>
      <c r="C10" s="3" t="str">
        <f t="shared" si="1"/>
        <v>524701001</v>
      </c>
      <c r="D10" s="3" t="s">
        <v>14</v>
      </c>
      <c r="E10" s="3" t="str">
        <f t="shared" si="2"/>
        <v>1215123910</v>
      </c>
      <c r="F10" s="3" t="str">
        <f t="shared" si="3"/>
        <v>526001001</v>
      </c>
      <c r="G10" s="3" t="s">
        <v>15</v>
      </c>
      <c r="H10" s="3" t="s">
        <v>27</v>
      </c>
      <c r="I10" s="3">
        <f>147396000/100</f>
        <v>1473960</v>
      </c>
      <c r="J10" s="3" t="s">
        <v>17</v>
      </c>
      <c r="K10" s="4">
        <v>41655</v>
      </c>
      <c r="L10" s="5">
        <v>41852</v>
      </c>
      <c r="M10" s="3" t="s">
        <v>18</v>
      </c>
      <c r="N10" s="3" t="s">
        <v>19</v>
      </c>
    </row>
    <row r="11" spans="1:16" ht="108" x14ac:dyDescent="0.25">
      <c r="A11" t="str">
        <f>"0132300008014000022"</f>
        <v>0132300008014000022</v>
      </c>
      <c r="B11" t="str">
        <f t="shared" si="0"/>
        <v>5247051127</v>
      </c>
      <c r="C11" s="3" t="str">
        <f t="shared" si="1"/>
        <v>524701001</v>
      </c>
      <c r="D11" s="3" t="s">
        <v>14</v>
      </c>
      <c r="E11" s="3" t="str">
        <f t="shared" si="2"/>
        <v>1215123910</v>
      </c>
      <c r="F11" s="3" t="str">
        <f t="shared" si="3"/>
        <v>526001001</v>
      </c>
      <c r="G11" s="3" t="s">
        <v>15</v>
      </c>
      <c r="H11" s="3" t="s">
        <v>28</v>
      </c>
      <c r="I11" s="3">
        <f>176460000/100</f>
        <v>1764600</v>
      </c>
      <c r="J11" s="3" t="s">
        <v>17</v>
      </c>
      <c r="K11" s="4">
        <v>41655</v>
      </c>
      <c r="L11" s="5">
        <v>41852</v>
      </c>
      <c r="M11" s="3" t="s">
        <v>18</v>
      </c>
      <c r="N11" s="3" t="s">
        <v>19</v>
      </c>
    </row>
    <row r="12" spans="1:16" ht="108" x14ac:dyDescent="0.25">
      <c r="A12" t="str">
        <f>"0132300008014000021"</f>
        <v>0132300008014000021</v>
      </c>
      <c r="B12" t="str">
        <f t="shared" si="0"/>
        <v>5247051127</v>
      </c>
      <c r="C12" s="3" t="str">
        <f t="shared" si="1"/>
        <v>524701001</v>
      </c>
      <c r="D12" s="3" t="s">
        <v>14</v>
      </c>
      <c r="E12" s="3" t="str">
        <f t="shared" si="2"/>
        <v>1215123910</v>
      </c>
      <c r="F12" s="3" t="str">
        <f t="shared" si="3"/>
        <v>526001001</v>
      </c>
      <c r="G12" s="3" t="s">
        <v>15</v>
      </c>
      <c r="H12" s="3" t="s">
        <v>29</v>
      </c>
      <c r="I12" s="3">
        <f>174730000/100</f>
        <v>1747300</v>
      </c>
      <c r="J12" s="3" t="s">
        <v>17</v>
      </c>
      <c r="K12" s="4">
        <v>41655</v>
      </c>
      <c r="L12" s="5">
        <v>41852</v>
      </c>
      <c r="M12" s="3" t="s">
        <v>18</v>
      </c>
      <c r="N12" s="3" t="s">
        <v>19</v>
      </c>
    </row>
    <row r="13" spans="1:16" ht="120" x14ac:dyDescent="0.25">
      <c r="A13" t="str">
        <f>"0132300008014000020"</f>
        <v>0132300008014000020</v>
      </c>
      <c r="B13" t="str">
        <f t="shared" si="0"/>
        <v>5247051127</v>
      </c>
      <c r="C13" s="3" t="str">
        <f t="shared" si="1"/>
        <v>524701001</v>
      </c>
      <c r="D13" s="3" t="s">
        <v>14</v>
      </c>
      <c r="E13" s="3" t="str">
        <f t="shared" si="2"/>
        <v>1215123910</v>
      </c>
      <c r="F13" s="3" t="str">
        <f t="shared" si="3"/>
        <v>526001001</v>
      </c>
      <c r="G13" s="3" t="s">
        <v>15</v>
      </c>
      <c r="H13" s="3" t="s">
        <v>30</v>
      </c>
      <c r="I13" s="3">
        <f>147396000/100</f>
        <v>1473960</v>
      </c>
      <c r="J13" s="3" t="s">
        <v>17</v>
      </c>
      <c r="K13" s="4">
        <v>41655</v>
      </c>
      <c r="L13" s="5">
        <v>41852</v>
      </c>
      <c r="M13" s="3" t="s">
        <v>18</v>
      </c>
      <c r="N13" s="3" t="s">
        <v>19</v>
      </c>
    </row>
    <row r="14" spans="1:16" ht="120" x14ac:dyDescent="0.25">
      <c r="A14" t="str">
        <f>"0132300008014000019"</f>
        <v>0132300008014000019</v>
      </c>
      <c r="B14" t="str">
        <f t="shared" si="0"/>
        <v>5247051127</v>
      </c>
      <c r="C14" s="3" t="str">
        <f t="shared" si="1"/>
        <v>524701001</v>
      </c>
      <c r="D14" s="3" t="s">
        <v>14</v>
      </c>
      <c r="E14" s="3" t="str">
        <f t="shared" si="2"/>
        <v>1215123910</v>
      </c>
      <c r="F14" s="3" t="str">
        <f t="shared" si="3"/>
        <v>526001001</v>
      </c>
      <c r="G14" s="3" t="s">
        <v>15</v>
      </c>
      <c r="H14" s="3" t="s">
        <v>31</v>
      </c>
      <c r="I14" s="3">
        <f>147396000/100</f>
        <v>1473960</v>
      </c>
      <c r="J14" s="3" t="s">
        <v>17</v>
      </c>
      <c r="K14" s="4">
        <v>41655</v>
      </c>
      <c r="L14" s="5">
        <v>41852</v>
      </c>
      <c r="M14" s="3" t="s">
        <v>18</v>
      </c>
      <c r="N14" s="3" t="s">
        <v>19</v>
      </c>
    </row>
    <row r="15" spans="1:16" ht="120" x14ac:dyDescent="0.25">
      <c r="A15" t="str">
        <f>"0132300008014000018"</f>
        <v>0132300008014000018</v>
      </c>
      <c r="B15" t="str">
        <f t="shared" si="0"/>
        <v>5247051127</v>
      </c>
      <c r="C15" s="3" t="str">
        <f t="shared" si="1"/>
        <v>524701001</v>
      </c>
      <c r="D15" s="3" t="s">
        <v>14</v>
      </c>
      <c r="E15" s="3" t="str">
        <f t="shared" si="2"/>
        <v>1215123910</v>
      </c>
      <c r="F15" s="3" t="str">
        <f t="shared" si="3"/>
        <v>526001001</v>
      </c>
      <c r="G15" s="3" t="s">
        <v>15</v>
      </c>
      <c r="H15" s="3" t="s">
        <v>32</v>
      </c>
      <c r="I15" s="3">
        <f>174384000/100</f>
        <v>1743840</v>
      </c>
      <c r="J15" s="3" t="s">
        <v>17</v>
      </c>
      <c r="K15" s="4">
        <v>41655</v>
      </c>
      <c r="L15" s="5">
        <v>41852</v>
      </c>
      <c r="M15" s="3" t="s">
        <v>18</v>
      </c>
      <c r="N15" s="3" t="s">
        <v>19</v>
      </c>
    </row>
    <row r="16" spans="1:16" ht="120" x14ac:dyDescent="0.25">
      <c r="A16" t="str">
        <f>"0132300008014000017"</f>
        <v>0132300008014000017</v>
      </c>
      <c r="B16" t="str">
        <f t="shared" si="0"/>
        <v>5247051127</v>
      </c>
      <c r="C16" s="3" t="str">
        <f t="shared" si="1"/>
        <v>524701001</v>
      </c>
      <c r="D16" s="3" t="s">
        <v>14</v>
      </c>
      <c r="E16" s="3" t="str">
        <f t="shared" si="2"/>
        <v>1215123910</v>
      </c>
      <c r="F16" s="3" t="str">
        <f t="shared" si="3"/>
        <v>526001001</v>
      </c>
      <c r="G16" s="3" t="s">
        <v>15</v>
      </c>
      <c r="H16" s="3" t="s">
        <v>33</v>
      </c>
      <c r="I16" s="3">
        <f>240816000/100</f>
        <v>2408160</v>
      </c>
      <c r="J16" s="3" t="s">
        <v>17</v>
      </c>
      <c r="K16" s="4">
        <v>41654</v>
      </c>
      <c r="L16" s="5">
        <v>41852</v>
      </c>
      <c r="M16" s="3" t="s">
        <v>18</v>
      </c>
      <c r="N16" s="3" t="s">
        <v>19</v>
      </c>
    </row>
    <row r="17" spans="1:14" ht="120" x14ac:dyDescent="0.25">
      <c r="A17" t="str">
        <f>"0132300008014000016"</f>
        <v>0132300008014000016</v>
      </c>
      <c r="B17" t="str">
        <f t="shared" si="0"/>
        <v>5247051127</v>
      </c>
      <c r="C17" s="3" t="str">
        <f t="shared" si="1"/>
        <v>524701001</v>
      </c>
      <c r="D17" s="3" t="s">
        <v>14</v>
      </c>
      <c r="E17" s="3" t="str">
        <f t="shared" si="2"/>
        <v>1215123910</v>
      </c>
      <c r="F17" s="3" t="str">
        <f t="shared" si="3"/>
        <v>526001001</v>
      </c>
      <c r="G17" s="3" t="s">
        <v>15</v>
      </c>
      <c r="H17" s="3" t="s">
        <v>34</v>
      </c>
      <c r="I17" s="3">
        <f>239778000/100</f>
        <v>2397780</v>
      </c>
      <c r="J17" s="3" t="s">
        <v>17</v>
      </c>
      <c r="K17" s="4">
        <v>41654</v>
      </c>
      <c r="L17" s="5">
        <v>41852</v>
      </c>
      <c r="M17" s="3" t="s">
        <v>18</v>
      </c>
      <c r="N17" s="3" t="s">
        <v>19</v>
      </c>
    </row>
    <row r="18" spans="1:14" ht="108" x14ac:dyDescent="0.25">
      <c r="A18" t="str">
        <f>"0132300008014000015"</f>
        <v>0132300008014000015</v>
      </c>
      <c r="B18" t="str">
        <f t="shared" si="0"/>
        <v>5247051127</v>
      </c>
      <c r="C18" s="3" t="str">
        <f t="shared" si="1"/>
        <v>524701001</v>
      </c>
      <c r="D18" s="3" t="s">
        <v>14</v>
      </c>
      <c r="E18" s="3" t="str">
        <f t="shared" si="2"/>
        <v>1215123910</v>
      </c>
      <c r="F18" s="3" t="str">
        <f t="shared" si="3"/>
        <v>526001001</v>
      </c>
      <c r="G18" s="3" t="s">
        <v>15</v>
      </c>
      <c r="H18" s="3" t="s">
        <v>35</v>
      </c>
      <c r="I18" s="3">
        <f>233550000/100</f>
        <v>2335500</v>
      </c>
      <c r="J18" s="3" t="s">
        <v>17</v>
      </c>
      <c r="K18" s="4">
        <v>41654</v>
      </c>
      <c r="L18" s="5">
        <v>41852</v>
      </c>
      <c r="M18" s="3" t="s">
        <v>18</v>
      </c>
      <c r="N18" s="3" t="s">
        <v>19</v>
      </c>
    </row>
    <row r="19" spans="1:14" ht="108" x14ac:dyDescent="0.25">
      <c r="A19" t="str">
        <f>"0132300008014000014"</f>
        <v>0132300008014000014</v>
      </c>
      <c r="B19" t="str">
        <f t="shared" si="0"/>
        <v>5247051127</v>
      </c>
      <c r="C19" s="3" t="str">
        <f t="shared" si="1"/>
        <v>524701001</v>
      </c>
      <c r="D19" s="3" t="s">
        <v>14</v>
      </c>
      <c r="E19" s="3" t="str">
        <f t="shared" si="2"/>
        <v>1215123910</v>
      </c>
      <c r="F19" s="3" t="str">
        <f t="shared" si="3"/>
        <v>526001001</v>
      </c>
      <c r="G19" s="3" t="s">
        <v>15</v>
      </c>
      <c r="H19" s="3" t="s">
        <v>36</v>
      </c>
      <c r="I19" s="3">
        <f>240816000/100</f>
        <v>2408160</v>
      </c>
      <c r="J19" s="3" t="s">
        <v>17</v>
      </c>
      <c r="K19" s="4">
        <v>41654</v>
      </c>
      <c r="L19" s="5">
        <v>41852</v>
      </c>
      <c r="M19" s="3" t="s">
        <v>18</v>
      </c>
      <c r="N19" s="3" t="s">
        <v>19</v>
      </c>
    </row>
    <row r="20" spans="1:14" ht="108" x14ac:dyDescent="0.25">
      <c r="A20" t="str">
        <f>"0132300008014000013"</f>
        <v>0132300008014000013</v>
      </c>
      <c r="B20" t="str">
        <f t="shared" si="0"/>
        <v>5247051127</v>
      </c>
      <c r="C20" s="3" t="str">
        <f t="shared" si="1"/>
        <v>524701001</v>
      </c>
      <c r="D20" s="3" t="s">
        <v>14</v>
      </c>
      <c r="E20" s="3" t="str">
        <f t="shared" si="2"/>
        <v>1215123910</v>
      </c>
      <c r="F20" s="3" t="str">
        <f t="shared" si="3"/>
        <v>526001001</v>
      </c>
      <c r="G20" s="3" t="s">
        <v>15</v>
      </c>
      <c r="H20" s="3" t="s">
        <v>37</v>
      </c>
      <c r="I20" s="3">
        <f>249120000/100</f>
        <v>2491200</v>
      </c>
      <c r="J20" s="3" t="s">
        <v>17</v>
      </c>
      <c r="K20" s="4">
        <v>41654</v>
      </c>
      <c r="L20" s="5">
        <v>41852</v>
      </c>
      <c r="M20" s="3" t="s">
        <v>18</v>
      </c>
      <c r="N20" s="3" t="s">
        <v>19</v>
      </c>
    </row>
    <row r="21" spans="1:14" ht="108" x14ac:dyDescent="0.25">
      <c r="A21" t="str">
        <f>"0132300008014000012"</f>
        <v>0132300008014000012</v>
      </c>
      <c r="B21" t="str">
        <f t="shared" si="0"/>
        <v>5247051127</v>
      </c>
      <c r="C21" s="3" t="str">
        <f t="shared" si="1"/>
        <v>524701001</v>
      </c>
      <c r="D21" s="3" t="s">
        <v>14</v>
      </c>
      <c r="E21" s="3" t="str">
        <f t="shared" si="2"/>
        <v>1215123910</v>
      </c>
      <c r="F21" s="3" t="str">
        <f t="shared" si="3"/>
        <v>526001001</v>
      </c>
      <c r="G21" s="3" t="s">
        <v>15</v>
      </c>
      <c r="H21" s="3" t="s">
        <v>38</v>
      </c>
      <c r="I21" s="3">
        <f>239778000/100</f>
        <v>2397780</v>
      </c>
      <c r="J21" s="3" t="s">
        <v>17</v>
      </c>
      <c r="K21" s="4">
        <v>41654</v>
      </c>
      <c r="L21" s="5">
        <v>41852</v>
      </c>
      <c r="M21" s="3" t="s">
        <v>18</v>
      </c>
      <c r="N21" s="3" t="s">
        <v>19</v>
      </c>
    </row>
    <row r="22" spans="1:14" ht="108" x14ac:dyDescent="0.25">
      <c r="A22" t="str">
        <f>"0132300008014000011"</f>
        <v>0132300008014000011</v>
      </c>
      <c r="B22" t="str">
        <f t="shared" si="0"/>
        <v>5247051127</v>
      </c>
      <c r="C22" s="3" t="str">
        <f t="shared" si="1"/>
        <v>524701001</v>
      </c>
      <c r="D22" s="3" t="s">
        <v>14</v>
      </c>
      <c r="E22" s="3" t="str">
        <f t="shared" si="2"/>
        <v>1215123910</v>
      </c>
      <c r="F22" s="3" t="str">
        <f t="shared" si="3"/>
        <v>526001001</v>
      </c>
      <c r="G22" s="3" t="s">
        <v>15</v>
      </c>
      <c r="H22" s="3" t="s">
        <v>39</v>
      </c>
      <c r="I22" s="3">
        <f>239778000/100</f>
        <v>2397780</v>
      </c>
      <c r="J22" s="3" t="s">
        <v>17</v>
      </c>
      <c r="K22" s="4">
        <v>41654</v>
      </c>
      <c r="L22" s="5">
        <v>41852</v>
      </c>
      <c r="M22" s="3" t="s">
        <v>18</v>
      </c>
      <c r="N22" s="3" t="s">
        <v>19</v>
      </c>
    </row>
    <row r="23" spans="1:14" ht="108" x14ac:dyDescent="0.25">
      <c r="A23" t="str">
        <f>"0132300008014000010"</f>
        <v>0132300008014000010</v>
      </c>
      <c r="B23" t="str">
        <f t="shared" si="0"/>
        <v>5247051127</v>
      </c>
      <c r="C23" s="3" t="str">
        <f t="shared" si="1"/>
        <v>524701001</v>
      </c>
      <c r="D23" s="3" t="s">
        <v>14</v>
      </c>
      <c r="E23" s="3" t="str">
        <f t="shared" si="2"/>
        <v>1215123910</v>
      </c>
      <c r="F23" s="3" t="str">
        <f t="shared" si="3"/>
        <v>526001001</v>
      </c>
      <c r="G23" s="3" t="s">
        <v>15</v>
      </c>
      <c r="H23" s="3" t="s">
        <v>40</v>
      </c>
      <c r="I23" s="3">
        <f>233550000/100</f>
        <v>2335500</v>
      </c>
      <c r="J23" s="3" t="s">
        <v>17</v>
      </c>
      <c r="K23" s="4">
        <v>41654</v>
      </c>
      <c r="L23" s="5">
        <v>41852</v>
      </c>
      <c r="M23" s="3" t="s">
        <v>18</v>
      </c>
      <c r="N23" s="3" t="s">
        <v>19</v>
      </c>
    </row>
    <row r="24" spans="1:14" ht="108" x14ac:dyDescent="0.25">
      <c r="A24" t="str">
        <f>"0132300008014000009"</f>
        <v>0132300008014000009</v>
      </c>
      <c r="B24" t="str">
        <f t="shared" si="0"/>
        <v>5247051127</v>
      </c>
      <c r="C24" s="3" t="str">
        <f t="shared" si="1"/>
        <v>524701001</v>
      </c>
      <c r="D24" s="3" t="s">
        <v>14</v>
      </c>
      <c r="E24" s="3" t="str">
        <f t="shared" si="2"/>
        <v>1215123910</v>
      </c>
      <c r="F24" s="3" t="str">
        <f t="shared" si="3"/>
        <v>526001001</v>
      </c>
      <c r="G24" s="3" t="s">
        <v>15</v>
      </c>
      <c r="H24" s="3" t="s">
        <v>41</v>
      </c>
      <c r="I24" s="3">
        <f>233550000/100</f>
        <v>2335500</v>
      </c>
      <c r="J24" s="3" t="s">
        <v>17</v>
      </c>
      <c r="K24" s="4">
        <v>41654</v>
      </c>
      <c r="L24" s="5">
        <v>41852</v>
      </c>
      <c r="M24" s="3" t="s">
        <v>18</v>
      </c>
      <c r="N24" s="3" t="s">
        <v>19</v>
      </c>
    </row>
    <row r="25" spans="1:14" ht="276" x14ac:dyDescent="0.25">
      <c r="A25" t="str">
        <f>"0132300000513000008"</f>
        <v>0132300000513000008</v>
      </c>
      <c r="B25" t="str">
        <f>"5236003185"</f>
        <v>5236003185</v>
      </c>
      <c r="C25" s="3" t="str">
        <f t="shared" ref="C25:C31" si="4">"523601001"</f>
        <v>523601001</v>
      </c>
      <c r="D25" s="3" t="s">
        <v>42</v>
      </c>
      <c r="E25" s="3" t="str">
        <f t="shared" si="2"/>
        <v>1215123910</v>
      </c>
      <c r="F25" s="3" t="str">
        <f t="shared" si="3"/>
        <v>526001001</v>
      </c>
      <c r="G25" s="3" t="s">
        <v>43</v>
      </c>
      <c r="H25" s="6" t="s">
        <v>44</v>
      </c>
      <c r="I25" s="3">
        <f>123176000/100</f>
        <v>1231760</v>
      </c>
      <c r="J25" s="3" t="s">
        <v>17</v>
      </c>
      <c r="K25" s="4">
        <v>41614</v>
      </c>
      <c r="L25" s="5">
        <v>41821</v>
      </c>
      <c r="M25" s="3" t="s">
        <v>18</v>
      </c>
      <c r="N25" s="3" t="s">
        <v>19</v>
      </c>
    </row>
    <row r="26" spans="1:14" ht="276" x14ac:dyDescent="0.25">
      <c r="A26" t="str">
        <f>"0132300000513000007"</f>
        <v>0132300000513000007</v>
      </c>
      <c r="B26" t="str">
        <f>"5236003185"</f>
        <v>5236003185</v>
      </c>
      <c r="C26" s="3" t="str">
        <f t="shared" si="4"/>
        <v>523601001</v>
      </c>
      <c r="D26" s="3" t="s">
        <v>42</v>
      </c>
      <c r="E26" s="3" t="str">
        <f t="shared" si="2"/>
        <v>1215123910</v>
      </c>
      <c r="F26" s="3" t="str">
        <f t="shared" si="3"/>
        <v>526001001</v>
      </c>
      <c r="G26" s="3" t="s">
        <v>45</v>
      </c>
      <c r="H26" s="6" t="s">
        <v>44</v>
      </c>
      <c r="I26" s="3">
        <f>116256000/100</f>
        <v>1162560</v>
      </c>
      <c r="J26" s="3" t="s">
        <v>17</v>
      </c>
      <c r="K26" s="4">
        <v>41614</v>
      </c>
      <c r="L26" s="5">
        <v>41821</v>
      </c>
      <c r="M26" s="3" t="s">
        <v>18</v>
      </c>
      <c r="N26" s="3" t="s">
        <v>19</v>
      </c>
    </row>
    <row r="27" spans="1:14" ht="276" x14ac:dyDescent="0.25">
      <c r="A27" t="str">
        <f>"0132300000513000006"</f>
        <v>0132300000513000006</v>
      </c>
      <c r="B27" t="str">
        <f>"5236003185"</f>
        <v>5236003185</v>
      </c>
      <c r="C27" s="3" t="str">
        <f t="shared" si="4"/>
        <v>523601001</v>
      </c>
      <c r="D27" s="3" t="s">
        <v>42</v>
      </c>
      <c r="E27" s="3" t="str">
        <f t="shared" si="2"/>
        <v>1215123910</v>
      </c>
      <c r="F27" s="3" t="str">
        <f t="shared" si="3"/>
        <v>526001001</v>
      </c>
      <c r="G27" s="3" t="s">
        <v>43</v>
      </c>
      <c r="H27" s="6" t="s">
        <v>44</v>
      </c>
      <c r="I27" s="3">
        <f>123176000/100</f>
        <v>1231760</v>
      </c>
      <c r="J27" s="3" t="s">
        <v>17</v>
      </c>
      <c r="K27" s="4">
        <v>41611</v>
      </c>
      <c r="L27" s="5">
        <v>41821</v>
      </c>
      <c r="M27" s="3" t="s">
        <v>18</v>
      </c>
      <c r="N27" s="3" t="s">
        <v>19</v>
      </c>
    </row>
    <row r="28" spans="1:14" ht="276" x14ac:dyDescent="0.25">
      <c r="A28" t="str">
        <f>"0132300000513000005"</f>
        <v>0132300000513000005</v>
      </c>
      <c r="B28" t="str">
        <f>"5236003185"</f>
        <v>5236003185</v>
      </c>
      <c r="C28" s="3" t="str">
        <f t="shared" si="4"/>
        <v>523601001</v>
      </c>
      <c r="D28" s="3" t="s">
        <v>42</v>
      </c>
      <c r="E28" s="3" t="str">
        <f t="shared" si="2"/>
        <v>1215123910</v>
      </c>
      <c r="F28" s="3" t="str">
        <f t="shared" si="3"/>
        <v>526001001</v>
      </c>
      <c r="G28" s="3" t="s">
        <v>45</v>
      </c>
      <c r="H28" s="6" t="s">
        <v>44</v>
      </c>
      <c r="I28" s="3">
        <f>183726000/100</f>
        <v>1837260</v>
      </c>
      <c r="J28" s="3" t="s">
        <v>17</v>
      </c>
      <c r="K28" s="4">
        <v>41611</v>
      </c>
      <c r="L28" s="5">
        <v>41821</v>
      </c>
      <c r="M28" s="3" t="s">
        <v>18</v>
      </c>
      <c r="N28" s="3" t="s">
        <v>19</v>
      </c>
    </row>
    <row r="29" spans="1:14" ht="276" x14ac:dyDescent="0.25">
      <c r="A29" t="str">
        <f>"0132300000513000002"</f>
        <v>0132300000513000002</v>
      </c>
      <c r="B29" t="str">
        <f>"5236003185"</f>
        <v>5236003185</v>
      </c>
      <c r="C29" s="3" t="str">
        <f t="shared" si="4"/>
        <v>523601001</v>
      </c>
      <c r="D29" s="3" t="s">
        <v>42</v>
      </c>
      <c r="E29" s="3" t="str">
        <f t="shared" si="2"/>
        <v>1215123910</v>
      </c>
      <c r="F29" s="3" t="str">
        <f t="shared" si="3"/>
        <v>526001001</v>
      </c>
      <c r="G29" s="3" t="s">
        <v>45</v>
      </c>
      <c r="H29" s="6" t="s">
        <v>44</v>
      </c>
      <c r="I29" s="3">
        <f>116256000/100</f>
        <v>1162560</v>
      </c>
      <c r="J29" s="3" t="s">
        <v>17</v>
      </c>
      <c r="K29" s="4">
        <v>41611</v>
      </c>
      <c r="L29" s="5">
        <v>41821</v>
      </c>
      <c r="M29" s="3" t="s">
        <v>18</v>
      </c>
      <c r="N29" s="3" t="s">
        <v>19</v>
      </c>
    </row>
    <row r="30" spans="1:14" ht="84" x14ac:dyDescent="0.25">
      <c r="A30" t="str">
        <f>"0132300022613000019"</f>
        <v>0132300022613000019</v>
      </c>
      <c r="B30" t="str">
        <f>"5236006891"</f>
        <v>5236006891</v>
      </c>
      <c r="C30" s="3" t="str">
        <f t="shared" si="4"/>
        <v>523601001</v>
      </c>
      <c r="D30" s="3" t="s">
        <v>46</v>
      </c>
      <c r="E30" s="3" t="str">
        <f t="shared" si="2"/>
        <v>1215123910</v>
      </c>
      <c r="F30" s="3" t="str">
        <f t="shared" si="3"/>
        <v>526001001</v>
      </c>
      <c r="G30" s="3" t="s">
        <v>15</v>
      </c>
      <c r="H30" s="3" t="s">
        <v>47</v>
      </c>
      <c r="I30" s="3">
        <f>2752430000/100</f>
        <v>27524300</v>
      </c>
      <c r="J30" s="3" t="s">
        <v>17</v>
      </c>
      <c r="K30" s="4">
        <v>41528</v>
      </c>
      <c r="L30" s="5">
        <v>41791</v>
      </c>
      <c r="M30" s="3" t="s">
        <v>18</v>
      </c>
      <c r="N30" s="3" t="s">
        <v>19</v>
      </c>
    </row>
    <row r="31" spans="1:14" ht="84" x14ac:dyDescent="0.25">
      <c r="A31" t="str">
        <f>"0132300022613000018"</f>
        <v>0132300022613000018</v>
      </c>
      <c r="B31" t="str">
        <f>"5236006891"</f>
        <v>5236006891</v>
      </c>
      <c r="C31" s="3" t="str">
        <f t="shared" si="4"/>
        <v>523601001</v>
      </c>
      <c r="D31" s="3" t="s">
        <v>46</v>
      </c>
      <c r="E31" s="3" t="str">
        <f t="shared" si="2"/>
        <v>1215123910</v>
      </c>
      <c r="F31" s="3" t="str">
        <f t="shared" si="3"/>
        <v>526001001</v>
      </c>
      <c r="G31" s="3" t="s">
        <v>15</v>
      </c>
      <c r="H31" s="3" t="s">
        <v>48</v>
      </c>
      <c r="I31" s="3">
        <f>2929582000/100</f>
        <v>29295820</v>
      </c>
      <c r="J31" s="3" t="s">
        <v>17</v>
      </c>
      <c r="K31" s="4">
        <v>41528</v>
      </c>
      <c r="L31" s="5">
        <v>41518</v>
      </c>
      <c r="M31" s="3" t="s">
        <v>18</v>
      </c>
      <c r="N31" s="3" t="s">
        <v>19</v>
      </c>
    </row>
    <row r="32" spans="1:14" ht="108" x14ac:dyDescent="0.25">
      <c r="A32" t="str">
        <f>"0132300008013000148"</f>
        <v>0132300008013000148</v>
      </c>
      <c r="B32" t="str">
        <f t="shared" ref="B32:B39" si="5">"5247051127"</f>
        <v>5247051127</v>
      </c>
      <c r="C32" s="3" t="str">
        <f t="shared" ref="C32:C39" si="6">"524701001"</f>
        <v>524701001</v>
      </c>
      <c r="D32" s="3" t="s">
        <v>14</v>
      </c>
      <c r="E32" s="3" t="str">
        <f t="shared" si="2"/>
        <v>1215123910</v>
      </c>
      <c r="F32" s="3" t="str">
        <f t="shared" si="3"/>
        <v>526001001</v>
      </c>
      <c r="G32" s="3" t="s">
        <v>15</v>
      </c>
      <c r="H32" s="3" t="s">
        <v>49</v>
      </c>
      <c r="I32" s="3">
        <f>119716000/100</f>
        <v>1197160</v>
      </c>
      <c r="J32" s="3" t="s">
        <v>17</v>
      </c>
      <c r="K32" s="4">
        <v>41527</v>
      </c>
      <c r="L32" s="5">
        <v>41609</v>
      </c>
      <c r="M32" s="3" t="s">
        <v>50</v>
      </c>
      <c r="N32" s="3" t="s">
        <v>19</v>
      </c>
    </row>
    <row r="33" spans="1:14" ht="108" x14ac:dyDescent="0.25">
      <c r="A33" t="str">
        <f>"0132300008013000147"</f>
        <v>0132300008013000147</v>
      </c>
      <c r="B33" t="str">
        <f t="shared" si="5"/>
        <v>5247051127</v>
      </c>
      <c r="C33" s="3" t="str">
        <f t="shared" si="6"/>
        <v>524701001</v>
      </c>
      <c r="D33" s="3" t="s">
        <v>14</v>
      </c>
      <c r="E33" s="3" t="str">
        <f t="shared" si="2"/>
        <v>1215123910</v>
      </c>
      <c r="F33" s="3" t="str">
        <f t="shared" si="3"/>
        <v>526001001</v>
      </c>
      <c r="G33" s="3" t="s">
        <v>15</v>
      </c>
      <c r="H33" s="3" t="s">
        <v>51</v>
      </c>
      <c r="I33" s="3">
        <f>117294000/100</f>
        <v>1172940</v>
      </c>
      <c r="J33" s="3" t="s">
        <v>17</v>
      </c>
      <c r="K33" s="4">
        <v>41527</v>
      </c>
      <c r="L33" s="5">
        <v>41609</v>
      </c>
      <c r="M33" s="3" t="s">
        <v>50</v>
      </c>
      <c r="N33" s="3" t="s">
        <v>19</v>
      </c>
    </row>
    <row r="34" spans="1:14" ht="108" x14ac:dyDescent="0.25">
      <c r="A34" t="str">
        <f>"0132300008013000146"</f>
        <v>0132300008013000146</v>
      </c>
      <c r="B34" t="str">
        <f t="shared" si="5"/>
        <v>5247051127</v>
      </c>
      <c r="C34" s="3" t="str">
        <f t="shared" si="6"/>
        <v>524701001</v>
      </c>
      <c r="D34" s="3" t="s">
        <v>14</v>
      </c>
      <c r="E34" s="3" t="str">
        <f t="shared" ref="E34:E56" si="7">"1215123910"</f>
        <v>1215123910</v>
      </c>
      <c r="F34" s="3" t="str">
        <f t="shared" ref="F34:F56" si="8">"526001001"</f>
        <v>526001001</v>
      </c>
      <c r="G34" s="3" t="s">
        <v>15</v>
      </c>
      <c r="H34" s="3" t="s">
        <v>52</v>
      </c>
      <c r="I34" s="3">
        <f>202064000/100</f>
        <v>2020640</v>
      </c>
      <c r="J34" s="3" t="s">
        <v>17</v>
      </c>
      <c r="K34" s="4">
        <v>41527</v>
      </c>
      <c r="L34" s="5">
        <v>41609</v>
      </c>
      <c r="M34" s="3" t="s">
        <v>50</v>
      </c>
      <c r="N34" s="3" t="s">
        <v>19</v>
      </c>
    </row>
    <row r="35" spans="1:14" ht="108" x14ac:dyDescent="0.25">
      <c r="A35" t="str">
        <f>"0132300008013000145"</f>
        <v>0132300008013000145</v>
      </c>
      <c r="B35" t="str">
        <f t="shared" si="5"/>
        <v>5247051127</v>
      </c>
      <c r="C35" s="3" t="str">
        <f t="shared" si="6"/>
        <v>524701001</v>
      </c>
      <c r="D35" s="3" t="s">
        <v>14</v>
      </c>
      <c r="E35" s="3" t="str">
        <f t="shared" si="7"/>
        <v>1215123910</v>
      </c>
      <c r="F35" s="3" t="str">
        <f t="shared" si="8"/>
        <v>526001001</v>
      </c>
      <c r="G35" s="3" t="s">
        <v>15</v>
      </c>
      <c r="H35" s="3" t="s">
        <v>53</v>
      </c>
      <c r="I35" s="3">
        <f>121792000/100</f>
        <v>1217920</v>
      </c>
      <c r="J35" s="3" t="s">
        <v>17</v>
      </c>
      <c r="K35" s="4">
        <v>41527</v>
      </c>
      <c r="L35" s="5">
        <v>41609</v>
      </c>
      <c r="M35" s="3" t="s">
        <v>50</v>
      </c>
      <c r="N35" s="3" t="s">
        <v>19</v>
      </c>
    </row>
    <row r="36" spans="1:14" ht="108" x14ac:dyDescent="0.25">
      <c r="A36" t="str">
        <f>"0132300008013000144"</f>
        <v>0132300008013000144</v>
      </c>
      <c r="B36" t="str">
        <f t="shared" si="5"/>
        <v>5247051127</v>
      </c>
      <c r="C36" s="3" t="str">
        <f t="shared" si="6"/>
        <v>524701001</v>
      </c>
      <c r="D36" s="3" t="s">
        <v>14</v>
      </c>
      <c r="E36" s="3" t="str">
        <f t="shared" si="7"/>
        <v>1215123910</v>
      </c>
      <c r="F36" s="3" t="str">
        <f t="shared" si="8"/>
        <v>526001001</v>
      </c>
      <c r="G36" s="3" t="s">
        <v>15</v>
      </c>
      <c r="H36" s="3" t="s">
        <v>54</v>
      </c>
      <c r="I36" s="3">
        <f>119716000/100</f>
        <v>1197160</v>
      </c>
      <c r="J36" s="3" t="s">
        <v>17</v>
      </c>
      <c r="K36" s="4">
        <v>41527</v>
      </c>
      <c r="L36" s="5">
        <v>41609</v>
      </c>
      <c r="M36" s="3" t="s">
        <v>50</v>
      </c>
      <c r="N36" s="3" t="s">
        <v>19</v>
      </c>
    </row>
    <row r="37" spans="1:14" ht="108" x14ac:dyDescent="0.25">
      <c r="A37" t="str">
        <f>"0132300008013000143"</f>
        <v>0132300008013000143</v>
      </c>
      <c r="B37" t="str">
        <f t="shared" si="5"/>
        <v>5247051127</v>
      </c>
      <c r="C37" s="3" t="str">
        <f t="shared" si="6"/>
        <v>524701001</v>
      </c>
      <c r="D37" s="3" t="s">
        <v>14</v>
      </c>
      <c r="E37" s="3" t="str">
        <f t="shared" si="7"/>
        <v>1215123910</v>
      </c>
      <c r="F37" s="3" t="str">
        <f t="shared" si="8"/>
        <v>526001001</v>
      </c>
      <c r="G37" s="3" t="s">
        <v>15</v>
      </c>
      <c r="H37" s="3" t="s">
        <v>55</v>
      </c>
      <c r="I37" s="3">
        <f>121446000/100</f>
        <v>1214460</v>
      </c>
      <c r="J37" s="3" t="s">
        <v>17</v>
      </c>
      <c r="K37" s="4">
        <v>41527</v>
      </c>
      <c r="L37" s="5">
        <v>41609</v>
      </c>
      <c r="M37" s="3" t="s">
        <v>50</v>
      </c>
      <c r="N37" s="3" t="s">
        <v>19</v>
      </c>
    </row>
    <row r="38" spans="1:14" ht="108" x14ac:dyDescent="0.25">
      <c r="A38" t="str">
        <f>"0132300008013000004"</f>
        <v>0132300008013000004</v>
      </c>
      <c r="B38" t="str">
        <f t="shared" si="5"/>
        <v>5247051127</v>
      </c>
      <c r="C38" s="3" t="str">
        <f t="shared" si="6"/>
        <v>524701001</v>
      </c>
      <c r="D38" s="3" t="s">
        <v>14</v>
      </c>
      <c r="E38" s="3" t="str">
        <f t="shared" si="7"/>
        <v>1215123910</v>
      </c>
      <c r="F38" s="3" t="str">
        <f t="shared" si="8"/>
        <v>526001001</v>
      </c>
      <c r="G38" s="3" t="s">
        <v>45</v>
      </c>
      <c r="H38" s="3" t="s">
        <v>56</v>
      </c>
      <c r="I38" s="3">
        <f>1302234000/100</f>
        <v>13022340</v>
      </c>
      <c r="J38" s="3" t="s">
        <v>17</v>
      </c>
      <c r="K38" s="4">
        <v>41283</v>
      </c>
      <c r="L38" s="5">
        <v>41275</v>
      </c>
      <c r="M38" s="3" t="s">
        <v>50</v>
      </c>
      <c r="N38" s="3" t="s">
        <v>19</v>
      </c>
    </row>
    <row r="39" spans="1:14" ht="96" x14ac:dyDescent="0.25">
      <c r="A39" t="str">
        <f>"0132300008012000210"</f>
        <v>0132300008012000210</v>
      </c>
      <c r="B39" t="str">
        <f t="shared" si="5"/>
        <v>5247051127</v>
      </c>
      <c r="C39" s="3" t="str">
        <f t="shared" si="6"/>
        <v>524701001</v>
      </c>
      <c r="D39" s="3" t="s">
        <v>14</v>
      </c>
      <c r="E39" s="3" t="str">
        <f t="shared" si="7"/>
        <v>1215123910</v>
      </c>
      <c r="F39" s="3" t="str">
        <f t="shared" si="8"/>
        <v>526001001</v>
      </c>
      <c r="G39" s="3" t="s">
        <v>45</v>
      </c>
      <c r="H39" s="3" t="s">
        <v>57</v>
      </c>
      <c r="I39" s="3">
        <f>1503579000/100</f>
        <v>15035790</v>
      </c>
      <c r="J39" s="3" t="s">
        <v>17</v>
      </c>
      <c r="K39" s="4">
        <v>41219</v>
      </c>
      <c r="L39" s="5">
        <v>41244</v>
      </c>
      <c r="M39" s="3" t="s">
        <v>50</v>
      </c>
      <c r="N39" s="3" t="s">
        <v>19</v>
      </c>
    </row>
    <row r="40" spans="1:14" ht="48" x14ac:dyDescent="0.25">
      <c r="A40" t="str">
        <f>"0132100002112000222"</f>
        <v>0132100002112000222</v>
      </c>
      <c r="B40" t="str">
        <f>"5260040766"</f>
        <v>5260040766</v>
      </c>
      <c r="C40" s="3" t="str">
        <f>"526001001"</f>
        <v>526001001</v>
      </c>
      <c r="D40" s="3" t="s">
        <v>58</v>
      </c>
      <c r="E40" s="3" t="str">
        <f t="shared" si="7"/>
        <v>1215123910</v>
      </c>
      <c r="F40" s="3" t="str">
        <f t="shared" si="8"/>
        <v>526001001</v>
      </c>
      <c r="G40" s="3" t="s">
        <v>59</v>
      </c>
      <c r="H40" s="3" t="s">
        <v>60</v>
      </c>
      <c r="I40" s="3">
        <f>264684000/100</f>
        <v>2646840</v>
      </c>
      <c r="J40" s="3" t="s">
        <v>17</v>
      </c>
      <c r="K40" s="4">
        <v>41207</v>
      </c>
      <c r="L40" s="5">
        <v>41244</v>
      </c>
      <c r="M40" s="3" t="s">
        <v>50</v>
      </c>
      <c r="N40" s="3" t="s">
        <v>19</v>
      </c>
    </row>
    <row r="41" spans="1:14" ht="60" x14ac:dyDescent="0.25">
      <c r="A41" t="str">
        <f>"0332300036112000128"</f>
        <v>0332300036112000128</v>
      </c>
      <c r="B41" t="str">
        <f>"5247006188"</f>
        <v>5247006188</v>
      </c>
      <c r="C41" s="3" t="str">
        <f t="shared" ref="C41:C46" si="9">"524701001"</f>
        <v>524701001</v>
      </c>
      <c r="D41" s="3" t="s">
        <v>61</v>
      </c>
      <c r="E41" s="3" t="str">
        <f t="shared" si="7"/>
        <v>1215123910</v>
      </c>
      <c r="F41" s="3" t="str">
        <f t="shared" si="8"/>
        <v>526001001</v>
      </c>
      <c r="G41" s="3" t="s">
        <v>45</v>
      </c>
      <c r="H41" s="3" t="s">
        <v>62</v>
      </c>
      <c r="I41" s="3">
        <f>21066031/100</f>
        <v>210660.31</v>
      </c>
      <c r="J41" s="3" t="s">
        <v>17</v>
      </c>
      <c r="K41" s="4">
        <v>41089</v>
      </c>
      <c r="L41" s="5">
        <v>41091</v>
      </c>
      <c r="M41" s="3" t="s">
        <v>50</v>
      </c>
      <c r="N41" s="3" t="s">
        <v>19</v>
      </c>
    </row>
    <row r="42" spans="1:14" ht="48" x14ac:dyDescent="0.25">
      <c r="A42" t="str">
        <f>"0332300036112000074"</f>
        <v>0332300036112000074</v>
      </c>
      <c r="B42" t="str">
        <f>"5247006188"</f>
        <v>5247006188</v>
      </c>
      <c r="C42" s="3" t="str">
        <f t="shared" si="9"/>
        <v>524701001</v>
      </c>
      <c r="D42" s="3" t="s">
        <v>61</v>
      </c>
      <c r="E42" s="3" t="str">
        <f t="shared" si="7"/>
        <v>1215123910</v>
      </c>
      <c r="F42" s="3" t="str">
        <f t="shared" si="8"/>
        <v>526001001</v>
      </c>
      <c r="G42" s="3" t="s">
        <v>63</v>
      </c>
      <c r="H42" s="3" t="s">
        <v>64</v>
      </c>
      <c r="I42" s="3">
        <f>50300000/100</f>
        <v>503000</v>
      </c>
      <c r="J42" s="3" t="s">
        <v>17</v>
      </c>
      <c r="K42" s="4">
        <v>41018</v>
      </c>
      <c r="L42" s="5">
        <v>41061</v>
      </c>
      <c r="M42" s="3" t="s">
        <v>18</v>
      </c>
      <c r="N42" s="3" t="s">
        <v>19</v>
      </c>
    </row>
    <row r="43" spans="1:14" ht="132" x14ac:dyDescent="0.25">
      <c r="A43" t="str">
        <f>"0132300008012000002"</f>
        <v>0132300008012000002</v>
      </c>
      <c r="B43" t="str">
        <f>"5247051127"</f>
        <v>5247051127</v>
      </c>
      <c r="C43" s="3" t="str">
        <f t="shared" si="9"/>
        <v>524701001</v>
      </c>
      <c r="D43" s="3" t="s">
        <v>14</v>
      </c>
      <c r="E43" s="3" t="str">
        <f t="shared" si="7"/>
        <v>1215123910</v>
      </c>
      <c r="F43" s="3" t="str">
        <f t="shared" si="8"/>
        <v>526001001</v>
      </c>
      <c r="G43" s="3" t="s">
        <v>45</v>
      </c>
      <c r="H43" s="3" t="s">
        <v>65</v>
      </c>
      <c r="I43" s="3">
        <f>798353200/100</f>
        <v>7983532</v>
      </c>
      <c r="J43" s="3" t="s">
        <v>17</v>
      </c>
      <c r="K43" s="4">
        <v>40932</v>
      </c>
      <c r="L43" s="5">
        <v>40969</v>
      </c>
      <c r="M43" s="3" t="s">
        <v>18</v>
      </c>
      <c r="N43" s="3" t="s">
        <v>19</v>
      </c>
    </row>
    <row r="44" spans="1:14" ht="84" x14ac:dyDescent="0.25">
      <c r="A44" t="str">
        <f>"0132300013811000005"</f>
        <v>0132300013811000005</v>
      </c>
      <c r="B44" t="str">
        <f>"5247049833"</f>
        <v>5247049833</v>
      </c>
      <c r="C44" s="3" t="str">
        <f t="shared" si="9"/>
        <v>524701001</v>
      </c>
      <c r="D44" s="3" t="s">
        <v>66</v>
      </c>
      <c r="E44" s="3" t="str">
        <f t="shared" si="7"/>
        <v>1215123910</v>
      </c>
      <c r="F44" s="3" t="str">
        <f t="shared" si="8"/>
        <v>526001001</v>
      </c>
      <c r="G44" s="3" t="s">
        <v>59</v>
      </c>
      <c r="H44" s="3" t="s">
        <v>67</v>
      </c>
      <c r="I44" s="3">
        <f>809490000/100</f>
        <v>8094900</v>
      </c>
      <c r="J44" s="3" t="s">
        <v>17</v>
      </c>
      <c r="K44" s="4">
        <v>40897</v>
      </c>
      <c r="L44" s="5">
        <v>40909</v>
      </c>
      <c r="M44" s="3" t="s">
        <v>18</v>
      </c>
      <c r="N44" s="3" t="s">
        <v>19</v>
      </c>
    </row>
    <row r="45" spans="1:14" ht="132" x14ac:dyDescent="0.25">
      <c r="A45" t="str">
        <f>"0132300002911000162"</f>
        <v>0132300002911000162</v>
      </c>
      <c r="B45" t="str">
        <f>"5247049946"</f>
        <v>5247049946</v>
      </c>
      <c r="C45" s="3" t="str">
        <f t="shared" si="9"/>
        <v>524701001</v>
      </c>
      <c r="D45" s="3" t="s">
        <v>68</v>
      </c>
      <c r="E45" s="3" t="str">
        <f t="shared" si="7"/>
        <v>1215123910</v>
      </c>
      <c r="F45" s="3" t="str">
        <f t="shared" si="8"/>
        <v>526001001</v>
      </c>
      <c r="G45" s="3" t="s">
        <v>15</v>
      </c>
      <c r="H45" s="3" t="s">
        <v>69</v>
      </c>
      <c r="I45" s="3">
        <f>4366230000/100</f>
        <v>43662300</v>
      </c>
      <c r="J45" s="3" t="s">
        <v>17</v>
      </c>
      <c r="K45" s="4">
        <v>40896</v>
      </c>
      <c r="L45" s="5">
        <v>40878</v>
      </c>
      <c r="M45" s="3" t="s">
        <v>18</v>
      </c>
      <c r="N45" s="3" t="s">
        <v>19</v>
      </c>
    </row>
    <row r="46" spans="1:14" ht="132" x14ac:dyDescent="0.25">
      <c r="A46" t="str">
        <f>"0132300013811000004"</f>
        <v>0132300013811000004</v>
      </c>
      <c r="B46" t="str">
        <f>"5247049833"</f>
        <v>5247049833</v>
      </c>
      <c r="C46" s="3" t="str">
        <f t="shared" si="9"/>
        <v>524701001</v>
      </c>
      <c r="D46" s="3" t="s">
        <v>66</v>
      </c>
      <c r="E46" s="3" t="str">
        <f t="shared" si="7"/>
        <v>1215123910</v>
      </c>
      <c r="F46" s="3" t="str">
        <f t="shared" si="8"/>
        <v>526001001</v>
      </c>
      <c r="G46" s="3" t="s">
        <v>15</v>
      </c>
      <c r="H46" s="3" t="s">
        <v>70</v>
      </c>
      <c r="I46" s="3">
        <f>2056500000/100</f>
        <v>20565000</v>
      </c>
      <c r="J46" s="3" t="s">
        <v>17</v>
      </c>
      <c r="K46" s="4">
        <v>40869</v>
      </c>
      <c r="L46" s="5">
        <v>40878</v>
      </c>
      <c r="M46" s="3" t="s">
        <v>18</v>
      </c>
      <c r="N46" s="3" t="s">
        <v>19</v>
      </c>
    </row>
    <row r="47" spans="1:14" ht="180" x14ac:dyDescent="0.25">
      <c r="A47" t="str">
        <f>"0132200001611000180"</f>
        <v>0132200001611000180</v>
      </c>
      <c r="B47" t="str">
        <f>"5260250234"</f>
        <v>5260250234</v>
      </c>
      <c r="C47" s="3" t="str">
        <f>"526001001"</f>
        <v>526001001</v>
      </c>
      <c r="D47" s="3" t="s">
        <v>71</v>
      </c>
      <c r="E47" s="3" t="str">
        <f t="shared" si="7"/>
        <v>1215123910</v>
      </c>
      <c r="F47" s="3" t="str">
        <f t="shared" si="8"/>
        <v>526001001</v>
      </c>
      <c r="G47" s="3" t="s">
        <v>63</v>
      </c>
      <c r="H47" s="6" t="s">
        <v>72</v>
      </c>
      <c r="I47" s="3">
        <f>99000000/100</f>
        <v>990000</v>
      </c>
      <c r="J47" s="3" t="s">
        <v>17</v>
      </c>
      <c r="K47" s="4">
        <v>40857</v>
      </c>
      <c r="L47" s="5">
        <v>40940</v>
      </c>
      <c r="M47" s="3" t="s">
        <v>50</v>
      </c>
      <c r="N47" s="3" t="s">
        <v>19</v>
      </c>
    </row>
    <row r="48" spans="1:14" ht="48" x14ac:dyDescent="0.25">
      <c r="A48" t="str">
        <f>"0332300036111000101"</f>
        <v>0332300036111000101</v>
      </c>
      <c r="B48" t="str">
        <f>"5247006188"</f>
        <v>5247006188</v>
      </c>
      <c r="C48" s="3" t="str">
        <f>"524701001"</f>
        <v>524701001</v>
      </c>
      <c r="D48" s="3" t="s">
        <v>73</v>
      </c>
      <c r="E48" s="3" t="str">
        <f t="shared" si="7"/>
        <v>1215123910</v>
      </c>
      <c r="F48" s="3" t="str">
        <f t="shared" si="8"/>
        <v>526001001</v>
      </c>
      <c r="G48" s="3" t="s">
        <v>63</v>
      </c>
      <c r="H48" s="3" t="s">
        <v>74</v>
      </c>
      <c r="I48" s="3">
        <f>38944000/100</f>
        <v>389440</v>
      </c>
      <c r="J48" s="3" t="s">
        <v>17</v>
      </c>
      <c r="K48" s="4">
        <v>40848</v>
      </c>
      <c r="L48" s="5">
        <v>40878</v>
      </c>
      <c r="M48" s="3" t="s">
        <v>50</v>
      </c>
      <c r="N48" s="3" t="s">
        <v>19</v>
      </c>
    </row>
    <row r="49" spans="1:14" ht="48" x14ac:dyDescent="0.25">
      <c r="A49" t="str">
        <f>"0332300036111000100"</f>
        <v>0332300036111000100</v>
      </c>
      <c r="B49" t="str">
        <f>"5247006188"</f>
        <v>5247006188</v>
      </c>
      <c r="C49" s="3" t="str">
        <f>"524701001"</f>
        <v>524701001</v>
      </c>
      <c r="D49" s="3" t="s">
        <v>73</v>
      </c>
      <c r="E49" s="3" t="str">
        <f t="shared" si="7"/>
        <v>1215123910</v>
      </c>
      <c r="F49" s="3" t="str">
        <f t="shared" si="8"/>
        <v>526001001</v>
      </c>
      <c r="G49" s="3" t="s">
        <v>63</v>
      </c>
      <c r="H49" s="3" t="s">
        <v>74</v>
      </c>
      <c r="I49" s="3">
        <f>9998000/100</f>
        <v>99980</v>
      </c>
      <c r="J49" s="3" t="s">
        <v>17</v>
      </c>
      <c r="K49" s="4">
        <v>40848</v>
      </c>
      <c r="L49" s="5">
        <v>40878</v>
      </c>
      <c r="M49" s="3" t="s">
        <v>50</v>
      </c>
      <c r="N49" s="3" t="s">
        <v>19</v>
      </c>
    </row>
    <row r="50" spans="1:14" ht="48" x14ac:dyDescent="0.25">
      <c r="A50" t="str">
        <f>"0132200001611000173"</f>
        <v>0132200001611000173</v>
      </c>
      <c r="B50" t="str">
        <f>"5260250234"</f>
        <v>5260250234</v>
      </c>
      <c r="C50" s="3" t="str">
        <f>"526001001"</f>
        <v>526001001</v>
      </c>
      <c r="D50" s="3" t="s">
        <v>71</v>
      </c>
      <c r="E50" s="3" t="str">
        <f t="shared" si="7"/>
        <v>1215123910</v>
      </c>
      <c r="F50" s="3" t="str">
        <f t="shared" si="8"/>
        <v>526001001</v>
      </c>
      <c r="G50" s="3" t="s">
        <v>63</v>
      </c>
      <c r="H50" s="3" t="s">
        <v>75</v>
      </c>
      <c r="I50" s="3">
        <f>130200000/100</f>
        <v>1302000</v>
      </c>
      <c r="J50" s="3" t="s">
        <v>17</v>
      </c>
      <c r="K50" s="4">
        <v>40847</v>
      </c>
      <c r="L50" s="5">
        <v>40878</v>
      </c>
      <c r="M50" s="3" t="s">
        <v>76</v>
      </c>
      <c r="N50" s="3" t="s">
        <v>19</v>
      </c>
    </row>
    <row r="51" spans="1:14" ht="156" x14ac:dyDescent="0.25">
      <c r="A51" t="str">
        <f>"0132300002911000111"</f>
        <v>0132300002911000111</v>
      </c>
      <c r="B51" t="str">
        <f>"5247049946"</f>
        <v>5247049946</v>
      </c>
      <c r="C51" s="3" t="str">
        <f>"524701001"</f>
        <v>524701001</v>
      </c>
      <c r="D51" s="3" t="s">
        <v>68</v>
      </c>
      <c r="E51" s="3" t="str">
        <f t="shared" si="7"/>
        <v>1215123910</v>
      </c>
      <c r="F51" s="3" t="str">
        <f t="shared" si="8"/>
        <v>526001001</v>
      </c>
      <c r="G51" s="3" t="s">
        <v>15</v>
      </c>
      <c r="H51" s="6" t="s">
        <v>77</v>
      </c>
      <c r="I51" s="3">
        <f>263010000/100</f>
        <v>2630100</v>
      </c>
      <c r="J51" s="3" t="s">
        <v>17</v>
      </c>
      <c r="K51" s="4">
        <v>40820</v>
      </c>
      <c r="L51" s="5">
        <v>40878</v>
      </c>
      <c r="M51" s="3" t="s">
        <v>50</v>
      </c>
      <c r="N51" s="3" t="s">
        <v>19</v>
      </c>
    </row>
    <row r="52" spans="1:14" ht="156" x14ac:dyDescent="0.25">
      <c r="A52" t="str">
        <f>"0132300002911000110"</f>
        <v>0132300002911000110</v>
      </c>
      <c r="B52" t="str">
        <f>"5247049946"</f>
        <v>5247049946</v>
      </c>
      <c r="C52" s="3" t="str">
        <f>"524701001"</f>
        <v>524701001</v>
      </c>
      <c r="D52" s="3" t="s">
        <v>68</v>
      </c>
      <c r="E52" s="3" t="str">
        <f t="shared" si="7"/>
        <v>1215123910</v>
      </c>
      <c r="F52" s="3" t="str">
        <f t="shared" si="8"/>
        <v>526001001</v>
      </c>
      <c r="G52" s="3" t="s">
        <v>15</v>
      </c>
      <c r="H52" s="6" t="s">
        <v>77</v>
      </c>
      <c r="I52" s="3">
        <f>278520000/100</f>
        <v>2785200</v>
      </c>
      <c r="J52" s="3" t="s">
        <v>17</v>
      </c>
      <c r="K52" s="4">
        <v>40820</v>
      </c>
      <c r="L52" s="5">
        <v>40878</v>
      </c>
      <c r="M52" s="3" t="s">
        <v>50</v>
      </c>
      <c r="N52" s="3" t="s">
        <v>19</v>
      </c>
    </row>
    <row r="53" spans="1:14" ht="48" x14ac:dyDescent="0.25">
      <c r="A53" t="str">
        <f>"0332300036111000075"</f>
        <v>0332300036111000075</v>
      </c>
      <c r="B53" t="str">
        <f>"5247006188"</f>
        <v>5247006188</v>
      </c>
      <c r="C53" s="3" t="str">
        <f>"524701001"</f>
        <v>524701001</v>
      </c>
      <c r="D53" s="3" t="s">
        <v>73</v>
      </c>
      <c r="E53" s="3" t="str">
        <f t="shared" si="7"/>
        <v>1215123910</v>
      </c>
      <c r="F53" s="3" t="str">
        <f t="shared" si="8"/>
        <v>526001001</v>
      </c>
      <c r="G53" s="3" t="s">
        <v>63</v>
      </c>
      <c r="H53" s="3" t="s">
        <v>78</v>
      </c>
      <c r="I53" s="3">
        <f>69687300/100</f>
        <v>696873</v>
      </c>
      <c r="J53" s="3" t="s">
        <v>17</v>
      </c>
      <c r="K53" s="4">
        <v>40801</v>
      </c>
      <c r="L53" s="5">
        <v>40878</v>
      </c>
      <c r="M53" s="3" t="s">
        <v>50</v>
      </c>
      <c r="N53" s="3" t="s">
        <v>19</v>
      </c>
    </row>
    <row r="54" spans="1:14" ht="216" x14ac:dyDescent="0.25">
      <c r="A54" t="str">
        <f>"0132200001611000013"</f>
        <v>0132200001611000013</v>
      </c>
      <c r="B54" t="str">
        <f>"5260250234"</f>
        <v>5260250234</v>
      </c>
      <c r="C54" s="3" t="str">
        <f>"526001001"</f>
        <v>526001001</v>
      </c>
      <c r="D54" s="3" t="s">
        <v>71</v>
      </c>
      <c r="E54" s="3" t="str">
        <f t="shared" si="7"/>
        <v>1215123910</v>
      </c>
      <c r="F54" s="3" t="str">
        <f t="shared" si="8"/>
        <v>526001001</v>
      </c>
      <c r="G54" s="3" t="s">
        <v>59</v>
      </c>
      <c r="H54" s="6" t="s">
        <v>79</v>
      </c>
      <c r="I54" s="3">
        <f>544500000/100</f>
        <v>5445000</v>
      </c>
      <c r="J54" s="3" t="s">
        <v>17</v>
      </c>
      <c r="K54" s="4">
        <v>40620</v>
      </c>
      <c r="L54" s="5">
        <v>40878</v>
      </c>
      <c r="M54" s="3" t="s">
        <v>50</v>
      </c>
      <c r="N54" s="3" t="s">
        <v>19</v>
      </c>
    </row>
    <row r="55" spans="1:14" ht="216" x14ac:dyDescent="0.25">
      <c r="A55" t="str">
        <f>"0132200001611000012"</f>
        <v>0132200001611000012</v>
      </c>
      <c r="B55" t="str">
        <f>"5260250234"</f>
        <v>5260250234</v>
      </c>
      <c r="C55" s="3" t="str">
        <f>"526001001"</f>
        <v>526001001</v>
      </c>
      <c r="D55" s="3" t="s">
        <v>71</v>
      </c>
      <c r="E55" s="3" t="str">
        <f t="shared" si="7"/>
        <v>1215123910</v>
      </c>
      <c r="F55" s="3" t="str">
        <f t="shared" si="8"/>
        <v>526001001</v>
      </c>
      <c r="G55" s="3" t="s">
        <v>59</v>
      </c>
      <c r="H55" s="6" t="s">
        <v>80</v>
      </c>
      <c r="I55" s="3">
        <f>1089000000/100</f>
        <v>10890000</v>
      </c>
      <c r="J55" s="3" t="s">
        <v>17</v>
      </c>
      <c r="K55" s="4">
        <v>40620</v>
      </c>
      <c r="L55" s="5">
        <v>40878</v>
      </c>
      <c r="M55" s="3" t="s">
        <v>50</v>
      </c>
      <c r="N55" s="3" t="s">
        <v>19</v>
      </c>
    </row>
    <row r="56" spans="1:14" ht="96" x14ac:dyDescent="0.25">
      <c r="A56" t="str">
        <f>"0132300002911000010"</f>
        <v>0132300002911000010</v>
      </c>
      <c r="B56" t="str">
        <f>"5247049946"</f>
        <v>5247049946</v>
      </c>
      <c r="C56" s="3" t="str">
        <f>"524701001"</f>
        <v>524701001</v>
      </c>
      <c r="D56" s="3" t="s">
        <v>68</v>
      </c>
      <c r="E56" s="3" t="str">
        <f t="shared" si="7"/>
        <v>1215123910</v>
      </c>
      <c r="F56" s="3" t="str">
        <f t="shared" si="8"/>
        <v>526001001</v>
      </c>
      <c r="G56" s="3" t="s">
        <v>63</v>
      </c>
      <c r="H56" s="3" t="s">
        <v>81</v>
      </c>
      <c r="I56" s="3">
        <f>14000000/100</f>
        <v>140000</v>
      </c>
      <c r="J56" s="3" t="s">
        <v>17</v>
      </c>
      <c r="K56" s="4">
        <v>40607</v>
      </c>
      <c r="L56" s="5">
        <v>40878</v>
      </c>
      <c r="M56" s="3" t="s">
        <v>50</v>
      </c>
      <c r="N56" s="3" t="s">
        <v>19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1215123910-customers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HPadmin</dc:creator>
  <cp:lastModifiedBy>User</cp:lastModifiedBy>
  <dcterms:created xsi:type="dcterms:W3CDTF">2014-02-19T06:01:00Z</dcterms:created>
  <dcterms:modified xsi:type="dcterms:W3CDTF">2014-03-21T09:58:23Z</dcterms:modified>
</cp:coreProperties>
</file>